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396" windowHeight="9108" activeTab="1"/>
  </bookViews>
  <sheets>
    <sheet name="Preopening Labor" sheetId="1" r:id="rId1"/>
    <sheet name="Preopening Marketing" sheetId="2" r:id="rId2"/>
    <sheet name="Total Pre-Opening expenses" sheetId="3" r:id="rId3"/>
  </sheets>
  <definedNames>
    <definedName name="_xlnm.Print_Area" localSheetId="1">'Preopening Marketing'!$A$1:$G$51</definedName>
  </definedNames>
  <calcPr fullCalcOnLoad="1"/>
</workbook>
</file>

<file path=xl/sharedStrings.xml><?xml version="1.0" encoding="utf-8"?>
<sst xmlns="http://schemas.openxmlformats.org/spreadsheetml/2006/main" count="91" uniqueCount="88">
  <si>
    <t>1-7092 Front Desk payroll</t>
  </si>
  <si>
    <t>1-7093 Hkpg Payroll</t>
  </si>
  <si>
    <t>1-7094 Laundry Pay</t>
  </si>
  <si>
    <t xml:space="preserve">            Total Dir Pay</t>
  </si>
  <si>
    <t>1-7110 Emp. Meals</t>
  </si>
  <si>
    <t>1-7140 P/R Taxes &amp; W/C Ins.</t>
  </si>
  <si>
    <t>1-7141 Grp Insurance</t>
  </si>
  <si>
    <t>1-7142 Union Ben</t>
  </si>
  <si>
    <t xml:space="preserve">            Total P.R. Taxes</t>
  </si>
  <si>
    <t>14-7091 Engineer Pay</t>
  </si>
  <si>
    <t>14-7092 Maint. Payroll</t>
  </si>
  <si>
    <t>Maintenance Helper</t>
  </si>
  <si>
    <t>Lifeguards</t>
  </si>
  <si>
    <t xml:space="preserve">  Total Direct Pay</t>
  </si>
  <si>
    <t>14-7110 Employee Meals</t>
  </si>
  <si>
    <t>14-7140 P/R Tax &amp; W/C Ins</t>
  </si>
  <si>
    <t>14-7141 Group Ins.</t>
  </si>
  <si>
    <t>14-7142 Union Benefits</t>
  </si>
  <si>
    <t xml:space="preserve">   Total P/R Tax &amp; Ins.</t>
  </si>
  <si>
    <t>Depart Expenses:  Rooms</t>
  </si>
  <si>
    <t>Depart. Expenses:  Maintenance</t>
  </si>
  <si>
    <t>Depart. Expenses:  Admin &amp; General</t>
  </si>
  <si>
    <t>20-7091 Executive Pay</t>
  </si>
  <si>
    <t>20-7095 Security Pay</t>
  </si>
  <si>
    <t>AGM Salary</t>
  </si>
  <si>
    <t>20-7098 Alloc. Payroll</t>
  </si>
  <si>
    <t>20-7110 Employee Meals</t>
  </si>
  <si>
    <t>20-7140 P/R Tax &amp; W/C Ins.</t>
  </si>
  <si>
    <t>20-7141 Group Ins.</t>
  </si>
  <si>
    <t>20-7142 Union Benefits</t>
  </si>
  <si>
    <t xml:space="preserve">   Total Tax &amp; Ins</t>
  </si>
  <si>
    <t>1-7095 Breakfast Attendant</t>
  </si>
  <si>
    <t>Total Payroll &amp; Costs - Rooms</t>
  </si>
  <si>
    <t>Total Payroll &amp; Costs - A&amp;G</t>
  </si>
  <si>
    <t>Total Preopening Salary &amp; Wages</t>
  </si>
  <si>
    <t>Total Payroll &amp; Costs - Maintenance</t>
  </si>
  <si>
    <t>Total</t>
  </si>
  <si>
    <t>Executive Housekeeper</t>
  </si>
  <si>
    <t>1-7091 Mgt. Payroll (FOM)</t>
  </si>
  <si>
    <t>Starting Pay Range</t>
  </si>
  <si>
    <t>Rack Card</t>
  </si>
  <si>
    <t>Month 1</t>
  </si>
  <si>
    <t>Month 2</t>
  </si>
  <si>
    <t>Month 3</t>
  </si>
  <si>
    <t>PRE-OPEN/POST -OPEN RAMP UP</t>
  </si>
  <si>
    <t>Contract</t>
  </si>
  <si>
    <t>Art Due</t>
  </si>
  <si>
    <t>Cost</t>
  </si>
  <si>
    <t>Action / Update</t>
  </si>
  <si>
    <t>STAFFING:</t>
  </si>
  <si>
    <t>MEMBERSHIPS</t>
  </si>
  <si>
    <t>NYC &amp; COMPANY</t>
  </si>
  <si>
    <t>Dues</t>
  </si>
  <si>
    <t>Travelclick Hotelligence</t>
  </si>
  <si>
    <t>Annual fee</t>
  </si>
  <si>
    <t>NEWSPAPER &amp; MAGAZINE</t>
  </si>
  <si>
    <t>Village Voice</t>
  </si>
  <si>
    <t>Press Release</t>
  </si>
  <si>
    <t>4X</t>
  </si>
  <si>
    <t xml:space="preserve">E-mail Newsletter </t>
  </si>
  <si>
    <t>PRINTNG AND STATIONARY</t>
  </si>
  <si>
    <t>Production</t>
  </si>
  <si>
    <t>Photography</t>
  </si>
  <si>
    <t>Opening</t>
  </si>
  <si>
    <t>Schedule for opening</t>
  </si>
  <si>
    <t>Starter Letterhead, Businiess Cards</t>
  </si>
  <si>
    <t>Envelopes</t>
  </si>
  <si>
    <t>Giveaways for Sales calls</t>
  </si>
  <si>
    <t>INTERNET:</t>
  </si>
  <si>
    <t>Travelzoo Pre-Open Promotion - Intro Rate</t>
  </si>
  <si>
    <t>GDS Messaging Campaign</t>
  </si>
  <si>
    <t>Estimate for campaign-pending</t>
  </si>
  <si>
    <t>opening date</t>
  </si>
  <si>
    <t>SUBTOTAL LOCAL LEVEL PROMOTIONS</t>
  </si>
  <si>
    <t>**  Additional coverage via activities provided by Field Marketing</t>
  </si>
  <si>
    <t>Total Pre-Opening Expenses</t>
  </si>
  <si>
    <t>Pre-Opening Labor</t>
  </si>
  <si>
    <t>Pre-Opening Marketing</t>
  </si>
  <si>
    <t>Estimated Expenses</t>
  </si>
  <si>
    <t>Working Capital</t>
  </si>
  <si>
    <t>TOTAL</t>
  </si>
  <si>
    <t>MHR opening Fees</t>
  </si>
  <si>
    <t>Additional GM Salary</t>
  </si>
  <si>
    <t xml:space="preserve">SALES &amp; MARKETING CAMPAIGN </t>
  </si>
  <si>
    <t xml:space="preserve">Sales Manager  </t>
  </si>
  <si>
    <t>Sales Folders</t>
  </si>
  <si>
    <t xml:space="preserve">Display Ad </t>
  </si>
  <si>
    <t>Brooklyn Hotel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</si>
</sst>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.00"/>
    <numFmt numFmtId="173" formatCode="&quot;$&quot;#,##0.000"/>
    <numFmt numFmtId="174" formatCode="&quot;$&quot;#,##0.0000"/>
    <numFmt numFmtId="175" formatCode="&quot;$&quot;#,##0.0"/>
    <numFmt numFmtId="176" formatCode="&quot;$&quot;#,##0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7" fontId="1" fillId="0" borderId="0" xfId="0" applyNumberFormat="1" applyFont="1" applyAlignment="1">
      <alignment horizontal="center" wrapText="1"/>
    </xf>
    <xf numFmtId="7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left" vertical="top" indent="1"/>
    </xf>
    <xf numFmtId="7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0" fillId="0" borderId="0" xfId="0" applyNumberFormat="1" applyFont="1" applyAlignment="1">
      <alignment vertical="top"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 vertical="top"/>
    </xf>
    <xf numFmtId="176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9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72" fontId="9" fillId="33" borderId="12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1" fontId="0" fillId="0" borderId="0" xfId="0" applyNumberFormat="1" applyAlignment="1">
      <alignment/>
    </xf>
    <xf numFmtId="180" fontId="0" fillId="0" borderId="0" xfId="44" applyNumberFormat="1" applyFont="1" applyAlignment="1">
      <alignment vertical="top"/>
    </xf>
    <xf numFmtId="6" fontId="0" fillId="0" borderId="0" xfId="0" applyNumberFormat="1" applyAlignment="1">
      <alignment/>
    </xf>
    <xf numFmtId="7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90" zoomScalePageLayoutView="0" workbookViewId="0" topLeftCell="A1">
      <selection activeCell="C25" sqref="C25"/>
    </sheetView>
  </sheetViews>
  <sheetFormatPr defaultColWidth="9.140625" defaultRowHeight="12.75"/>
  <cols>
    <col min="1" max="1" width="33.00390625" style="0" customWidth="1"/>
    <col min="2" max="2" width="12.7109375" style="0" customWidth="1"/>
    <col min="3" max="3" width="12.7109375" style="8" customWidth="1"/>
    <col min="4" max="4" width="9.7109375" style="0" bestFit="1" customWidth="1"/>
    <col min="5" max="5" width="10.28125" style="0" bestFit="1" customWidth="1"/>
    <col min="6" max="6" width="9.7109375" style="0" bestFit="1" customWidth="1"/>
    <col min="7" max="7" width="10.140625" style="0" bestFit="1" customWidth="1"/>
  </cols>
  <sheetData>
    <row r="1" ht="12.75">
      <c r="A1" t="s">
        <v>87</v>
      </c>
    </row>
    <row r="3" spans="2:7" ht="12.75">
      <c r="B3" s="42" t="s">
        <v>39</v>
      </c>
      <c r="C3" s="43"/>
      <c r="D3" s="6" t="s">
        <v>41</v>
      </c>
      <c r="E3" s="6" t="s">
        <v>42</v>
      </c>
      <c r="F3" s="6" t="s">
        <v>43</v>
      </c>
      <c r="G3" s="6" t="s">
        <v>36</v>
      </c>
    </row>
    <row r="4" spans="2:6" ht="12.75">
      <c r="B4" s="7"/>
      <c r="C4" s="9"/>
      <c r="D4">
        <v>31</v>
      </c>
      <c r="E4">
        <v>30</v>
      </c>
      <c r="F4">
        <v>30</v>
      </c>
    </row>
    <row r="5" spans="1:2" ht="12.75">
      <c r="A5" s="2" t="s">
        <v>19</v>
      </c>
      <c r="B5" s="2"/>
    </row>
    <row r="6" spans="1:8" ht="12.75">
      <c r="A6" s="2" t="s">
        <v>38</v>
      </c>
      <c r="B6" s="8">
        <v>20</v>
      </c>
      <c r="C6" s="8">
        <v>21</v>
      </c>
      <c r="D6" s="19">
        <v>0</v>
      </c>
      <c r="E6" s="19">
        <v>0</v>
      </c>
      <c r="F6" s="19">
        <f>B6*96</f>
        <v>1920</v>
      </c>
      <c r="G6" s="20">
        <f>SUM(D6:F6)</f>
        <v>1920</v>
      </c>
      <c r="H6" s="5"/>
    </row>
    <row r="7" spans="1:8" ht="12.75">
      <c r="A7" s="2" t="s">
        <v>0</v>
      </c>
      <c r="B7" s="8">
        <v>19</v>
      </c>
      <c r="C7" s="8">
        <v>21</v>
      </c>
      <c r="D7" s="19">
        <v>0</v>
      </c>
      <c r="E7" s="19">
        <v>0</v>
      </c>
      <c r="F7" s="19">
        <f>B7*600</f>
        <v>11400</v>
      </c>
      <c r="G7" s="20">
        <f aca="true" t="shared" si="0" ref="G7:G18">SUM(D7:F7)</f>
        <v>11400</v>
      </c>
      <c r="H7" s="5"/>
    </row>
    <row r="8" spans="1:8" ht="12.75">
      <c r="A8" s="1" t="s">
        <v>1</v>
      </c>
      <c r="B8" s="8">
        <v>17</v>
      </c>
      <c r="C8" s="8">
        <v>19</v>
      </c>
      <c r="D8" s="19">
        <v>0</v>
      </c>
      <c r="E8" s="19">
        <f>B8*200</f>
        <v>3400</v>
      </c>
      <c r="F8" s="19">
        <f>B8*1240</f>
        <v>21080</v>
      </c>
      <c r="G8" s="20">
        <f t="shared" si="0"/>
        <v>24480</v>
      </c>
      <c r="H8" s="5"/>
    </row>
    <row r="9" spans="1:8" ht="12.75">
      <c r="A9" s="10" t="s">
        <v>37</v>
      </c>
      <c r="B9" s="8">
        <v>50000</v>
      </c>
      <c r="C9" s="8">
        <v>0</v>
      </c>
      <c r="D9" s="19">
        <v>0</v>
      </c>
      <c r="E9" s="40">
        <f>((B9/52)*2.1)</f>
        <v>2019.2307692307693</v>
      </c>
      <c r="F9" s="19">
        <f>((B9/52)*4.2)</f>
        <v>4038.4615384615386</v>
      </c>
      <c r="G9" s="20">
        <f t="shared" si="0"/>
        <v>6057.692307692308</v>
      </c>
      <c r="H9" s="5"/>
    </row>
    <row r="10" spans="1:8" ht="12.75">
      <c r="A10" s="1" t="s">
        <v>2</v>
      </c>
      <c r="B10" s="8">
        <v>17</v>
      </c>
      <c r="C10" s="8">
        <v>19</v>
      </c>
      <c r="D10" s="19">
        <v>0</v>
      </c>
      <c r="E10" s="19">
        <v>0</v>
      </c>
      <c r="F10" s="19">
        <f>B10*120</f>
        <v>2040</v>
      </c>
      <c r="G10" s="20">
        <f t="shared" si="0"/>
        <v>2040</v>
      </c>
      <c r="H10" s="5"/>
    </row>
    <row r="11" spans="1:8" ht="12.75">
      <c r="A11" s="2" t="s">
        <v>31</v>
      </c>
      <c r="B11" s="8">
        <v>17</v>
      </c>
      <c r="C11" s="8">
        <v>19</v>
      </c>
      <c r="D11" s="19">
        <v>0</v>
      </c>
      <c r="E11" s="19">
        <v>0</v>
      </c>
      <c r="F11" s="19">
        <f>B11*24</f>
        <v>408</v>
      </c>
      <c r="G11" s="20">
        <f t="shared" si="0"/>
        <v>408</v>
      </c>
      <c r="H11" s="5"/>
    </row>
    <row r="12" spans="1:8" ht="12.75">
      <c r="A12" s="1" t="s">
        <v>3</v>
      </c>
      <c r="B12" s="8"/>
      <c r="D12" s="19">
        <f>SUM(D6:D11)</f>
        <v>0</v>
      </c>
      <c r="E12" s="19">
        <f>SUM(E6:E11)</f>
        <v>5419.2307692307695</v>
      </c>
      <c r="F12" s="19">
        <f>SUM(F6:F11)</f>
        <v>40886.46153846154</v>
      </c>
      <c r="G12" s="20">
        <f t="shared" si="0"/>
        <v>46305.69230769231</v>
      </c>
      <c r="H12" s="5"/>
    </row>
    <row r="13" spans="2:8" ht="12.75">
      <c r="B13" s="8"/>
      <c r="D13" s="20"/>
      <c r="E13" s="20"/>
      <c r="F13" s="20"/>
      <c r="G13" s="20"/>
      <c r="H13" s="5"/>
    </row>
    <row r="14" spans="1:8" ht="12.75">
      <c r="A14" s="1" t="s">
        <v>4</v>
      </c>
      <c r="B14" s="8"/>
      <c r="D14" s="19">
        <v>0</v>
      </c>
      <c r="E14" s="19">
        <v>0</v>
      </c>
      <c r="F14" s="19">
        <v>0</v>
      </c>
      <c r="G14" s="20">
        <f t="shared" si="0"/>
        <v>0</v>
      </c>
      <c r="H14" s="5"/>
    </row>
    <row r="15" spans="1:8" ht="12.75">
      <c r="A15" s="1" t="s">
        <v>5</v>
      </c>
      <c r="B15" s="8"/>
      <c r="D15" s="19">
        <f>D12*0.135</f>
        <v>0</v>
      </c>
      <c r="E15" s="19">
        <f>E12*0.135</f>
        <v>731.5961538461539</v>
      </c>
      <c r="F15" s="19">
        <f>F12*0.145</f>
        <v>5928.536923076923</v>
      </c>
      <c r="G15" s="20">
        <f t="shared" si="0"/>
        <v>6660.133076923077</v>
      </c>
      <c r="H15" s="5"/>
    </row>
    <row r="16" spans="1:8" ht="12.75">
      <c r="A16" s="1" t="s">
        <v>6</v>
      </c>
      <c r="B16" s="8"/>
      <c r="D16" s="19">
        <v>0</v>
      </c>
      <c r="E16" s="19">
        <v>0</v>
      </c>
      <c r="F16" s="19">
        <v>0</v>
      </c>
      <c r="G16" s="20">
        <v>375</v>
      </c>
      <c r="H16" s="5"/>
    </row>
    <row r="17" spans="1:8" ht="12.75">
      <c r="A17" s="1" t="s">
        <v>7</v>
      </c>
      <c r="B17" s="8"/>
      <c r="D17" s="19">
        <v>0</v>
      </c>
      <c r="E17" s="19">
        <v>0</v>
      </c>
      <c r="F17" s="19">
        <v>0</v>
      </c>
      <c r="G17" s="20">
        <f t="shared" si="0"/>
        <v>0</v>
      </c>
      <c r="H17" s="5"/>
    </row>
    <row r="18" spans="1:8" ht="12.75">
      <c r="A18" s="1" t="s">
        <v>8</v>
      </c>
      <c r="B18" s="8"/>
      <c r="D18" s="19">
        <f>D17+D16+D15+D14</f>
        <v>0</v>
      </c>
      <c r="E18" s="19">
        <f>E17+E16+E15+E14</f>
        <v>731.5961538461539</v>
      </c>
      <c r="F18" s="19">
        <f>F17+F16+F15+F14</f>
        <v>5928.536923076923</v>
      </c>
      <c r="G18" s="20">
        <f t="shared" si="0"/>
        <v>6660.133076923077</v>
      </c>
      <c r="H18" s="5"/>
    </row>
    <row r="19" spans="2:8" ht="12.75">
      <c r="B19" s="8"/>
      <c r="D19" s="20"/>
      <c r="E19" s="20"/>
      <c r="F19" s="20"/>
      <c r="G19" s="20"/>
      <c r="H19" s="5"/>
    </row>
    <row r="20" spans="1:8" s="4" customFormat="1" ht="12.75">
      <c r="A20" s="3" t="s">
        <v>32</v>
      </c>
      <c r="B20" s="11"/>
      <c r="C20" s="11"/>
      <c r="D20" s="21">
        <f>D18+D12</f>
        <v>0</v>
      </c>
      <c r="E20" s="21">
        <f>E18+E12</f>
        <v>6150.826923076924</v>
      </c>
      <c r="F20" s="21">
        <f>F18+F12</f>
        <v>46814.99846153846</v>
      </c>
      <c r="G20" s="21">
        <f>G18+G12</f>
        <v>52965.82538461539</v>
      </c>
      <c r="H20" s="12"/>
    </row>
    <row r="21" spans="2:7" ht="12.75">
      <c r="B21" s="8"/>
      <c r="D21" s="20"/>
      <c r="E21" s="20"/>
      <c r="F21" s="20"/>
      <c r="G21" s="20"/>
    </row>
    <row r="22" spans="1:7" ht="12.75">
      <c r="A22" s="2" t="s">
        <v>20</v>
      </c>
      <c r="B22" s="8"/>
      <c r="D22" s="20"/>
      <c r="E22" s="20"/>
      <c r="F22" s="20"/>
      <c r="G22" s="20"/>
    </row>
    <row r="23" spans="1:8" ht="12.75">
      <c r="A23" s="1" t="s">
        <v>9</v>
      </c>
      <c r="B23" s="8">
        <v>55000</v>
      </c>
      <c r="D23" s="19">
        <v>0</v>
      </c>
      <c r="E23" s="19">
        <v>0</v>
      </c>
      <c r="F23" s="19">
        <f>((B23/52)*4.2)</f>
        <v>4442.307692307692</v>
      </c>
      <c r="G23" s="20">
        <f>SUM(D23:F23)</f>
        <v>4442.307692307692</v>
      </c>
      <c r="H23" s="5"/>
    </row>
    <row r="24" spans="1:8" ht="12.75">
      <c r="A24" s="1" t="s">
        <v>10</v>
      </c>
      <c r="B24" s="8">
        <v>19</v>
      </c>
      <c r="C24" s="8">
        <v>21</v>
      </c>
      <c r="D24" s="19">
        <v>0</v>
      </c>
      <c r="E24" s="19">
        <v>0</v>
      </c>
      <c r="F24" s="19">
        <f>B24*136</f>
        <v>2584</v>
      </c>
      <c r="G24" s="20">
        <f aca="true" t="shared" si="1" ref="G24:G33">SUM(D24:F24)</f>
        <v>2584</v>
      </c>
      <c r="H24" s="5"/>
    </row>
    <row r="25" spans="1:8" ht="12.75">
      <c r="A25" s="2" t="s">
        <v>11</v>
      </c>
      <c r="B25" s="8"/>
      <c r="D25" s="19">
        <v>0</v>
      </c>
      <c r="E25" s="19">
        <v>0</v>
      </c>
      <c r="F25" s="19">
        <v>0</v>
      </c>
      <c r="G25" s="20">
        <f t="shared" si="1"/>
        <v>0</v>
      </c>
      <c r="H25" s="5"/>
    </row>
    <row r="26" spans="1:8" ht="12.75">
      <c r="A26" s="2" t="s">
        <v>12</v>
      </c>
      <c r="B26" s="8"/>
      <c r="D26" s="19">
        <v>0</v>
      </c>
      <c r="E26" s="19">
        <v>0</v>
      </c>
      <c r="F26" s="19">
        <v>0</v>
      </c>
      <c r="G26" s="20">
        <f t="shared" si="1"/>
        <v>0</v>
      </c>
      <c r="H26" s="5"/>
    </row>
    <row r="27" spans="1:8" ht="12.75">
      <c r="A27" s="1" t="s">
        <v>13</v>
      </c>
      <c r="B27" s="8"/>
      <c r="D27" s="19">
        <f>D26+D25+D24+D23</f>
        <v>0</v>
      </c>
      <c r="E27" s="19">
        <f>E26+E25+E24+E23</f>
        <v>0</v>
      </c>
      <c r="F27" s="19">
        <f>F26+F25+F24+F23</f>
        <v>7026.307692307692</v>
      </c>
      <c r="G27" s="20">
        <f t="shared" si="1"/>
        <v>7026.307692307692</v>
      </c>
      <c r="H27" s="5"/>
    </row>
    <row r="28" spans="2:8" ht="12.75">
      <c r="B28" s="8"/>
      <c r="D28" s="20"/>
      <c r="E28" s="20"/>
      <c r="F28" s="20"/>
      <c r="G28" s="20"/>
      <c r="H28" s="5"/>
    </row>
    <row r="29" spans="1:8" ht="12.75">
      <c r="A29" s="1" t="s">
        <v>14</v>
      </c>
      <c r="B29" s="8"/>
      <c r="D29" s="19">
        <v>0</v>
      </c>
      <c r="E29" s="19">
        <v>0</v>
      </c>
      <c r="F29" s="19">
        <v>0</v>
      </c>
      <c r="G29" s="20">
        <f t="shared" si="1"/>
        <v>0</v>
      </c>
      <c r="H29" s="5"/>
    </row>
    <row r="30" spans="1:8" ht="12.75">
      <c r="A30" s="1" t="s">
        <v>15</v>
      </c>
      <c r="B30" s="8"/>
      <c r="D30" s="19">
        <f>D27*0.11</f>
        <v>0</v>
      </c>
      <c r="E30" s="19">
        <f>E27*0.11</f>
        <v>0</v>
      </c>
      <c r="F30" s="19">
        <f>F27*0.145</f>
        <v>1018.8146153846153</v>
      </c>
      <c r="G30" s="20">
        <f t="shared" si="1"/>
        <v>1018.8146153846153</v>
      </c>
      <c r="H30" s="5"/>
    </row>
    <row r="31" spans="1:8" ht="12.75">
      <c r="A31" s="1" t="s">
        <v>16</v>
      </c>
      <c r="B31" s="8"/>
      <c r="D31" s="19">
        <v>0</v>
      </c>
      <c r="E31" s="19">
        <v>0</v>
      </c>
      <c r="F31" s="19">
        <v>0</v>
      </c>
      <c r="G31" s="20">
        <v>375</v>
      </c>
      <c r="H31" s="5"/>
    </row>
    <row r="32" spans="1:8" ht="12.75">
      <c r="A32" s="1" t="s">
        <v>17</v>
      </c>
      <c r="B32" s="8"/>
      <c r="D32" s="19">
        <v>0</v>
      </c>
      <c r="E32" s="19">
        <v>0</v>
      </c>
      <c r="F32" s="19">
        <v>0</v>
      </c>
      <c r="G32" s="20">
        <f t="shared" si="1"/>
        <v>0</v>
      </c>
      <c r="H32" s="5"/>
    </row>
    <row r="33" spans="1:8" ht="12.75">
      <c r="A33" s="1" t="s">
        <v>18</v>
      </c>
      <c r="B33" s="8"/>
      <c r="D33" s="19">
        <f>D32+D31+D30+D29</f>
        <v>0</v>
      </c>
      <c r="E33" s="19">
        <f>E32+E31+E30+E29</f>
        <v>0</v>
      </c>
      <c r="F33" s="19">
        <f>F32+F31+F30+F29</f>
        <v>1018.8146153846153</v>
      </c>
      <c r="G33" s="20">
        <f t="shared" si="1"/>
        <v>1018.8146153846153</v>
      </c>
      <c r="H33" s="5"/>
    </row>
    <row r="34" spans="2:8" ht="12.75">
      <c r="B34" s="8"/>
      <c r="D34" s="20"/>
      <c r="E34" s="20"/>
      <c r="F34" s="20"/>
      <c r="G34" s="20"/>
      <c r="H34" s="5"/>
    </row>
    <row r="35" spans="1:8" s="4" customFormat="1" ht="12.75">
      <c r="A35" s="3" t="s">
        <v>35</v>
      </c>
      <c r="B35" s="11"/>
      <c r="C35" s="11"/>
      <c r="D35" s="21">
        <f>D33+D27</f>
        <v>0</v>
      </c>
      <c r="E35" s="21">
        <f>E33+E27</f>
        <v>0</v>
      </c>
      <c r="F35" s="21">
        <f>F33+F27</f>
        <v>8045.122307692308</v>
      </c>
      <c r="G35" s="21">
        <f>G33+G27</f>
        <v>8045.122307692308</v>
      </c>
      <c r="H35" s="12"/>
    </row>
    <row r="36" spans="2:7" ht="12.75">
      <c r="B36" s="8"/>
      <c r="D36" s="20"/>
      <c r="E36" s="20"/>
      <c r="F36" s="20"/>
      <c r="G36" s="20"/>
    </row>
    <row r="37" spans="1:7" ht="12.75">
      <c r="A37" s="2" t="s">
        <v>21</v>
      </c>
      <c r="B37" s="8"/>
      <c r="D37" s="20"/>
      <c r="E37" s="20"/>
      <c r="F37" s="20"/>
      <c r="G37" s="20"/>
    </row>
    <row r="38" spans="1:8" ht="12.75">
      <c r="A38" s="1" t="s">
        <v>22</v>
      </c>
      <c r="B38" s="8"/>
      <c r="C38" s="8">
        <v>105000</v>
      </c>
      <c r="D38" s="19">
        <f>((C38/52)*4.2)</f>
        <v>8480.76923076923</v>
      </c>
      <c r="E38" s="19">
        <f>(C38/52)*4.2</f>
        <v>8480.76923076923</v>
      </c>
      <c r="F38" s="19">
        <f>((C38/52)*4.3)</f>
        <v>8682.692307692307</v>
      </c>
      <c r="G38" s="20">
        <f>SUM(D38:F38)</f>
        <v>25644.230769230766</v>
      </c>
      <c r="H38" s="5"/>
    </row>
    <row r="39" spans="1:8" ht="12.75">
      <c r="A39" s="1" t="s">
        <v>23</v>
      </c>
      <c r="B39" s="8"/>
      <c r="D39" s="19">
        <v>0</v>
      </c>
      <c r="E39" s="19">
        <v>0</v>
      </c>
      <c r="F39" s="19">
        <v>0</v>
      </c>
      <c r="G39" s="20">
        <f aca="true" t="shared" si="2" ref="G39:G48">SUM(D39:F39)</f>
        <v>0</v>
      </c>
      <c r="H39" s="5"/>
    </row>
    <row r="40" spans="1:8" ht="12.75">
      <c r="A40" s="2" t="s">
        <v>24</v>
      </c>
      <c r="B40" s="8"/>
      <c r="D40" s="19">
        <v>0</v>
      </c>
      <c r="E40" s="19">
        <v>0</v>
      </c>
      <c r="F40" s="19">
        <v>0</v>
      </c>
      <c r="G40" s="20">
        <f t="shared" si="2"/>
        <v>0</v>
      </c>
      <c r="H40" s="5"/>
    </row>
    <row r="41" spans="1:8" ht="12.75">
      <c r="A41" s="1" t="s">
        <v>25</v>
      </c>
      <c r="B41" s="8"/>
      <c r="D41" s="19">
        <v>0</v>
      </c>
      <c r="E41" s="19">
        <v>0</v>
      </c>
      <c r="F41" s="19">
        <v>0</v>
      </c>
      <c r="G41" s="20">
        <f t="shared" si="2"/>
        <v>0</v>
      </c>
      <c r="H41" s="5"/>
    </row>
    <row r="42" spans="1:8" ht="12.75">
      <c r="A42" s="1" t="s">
        <v>13</v>
      </c>
      <c r="B42" s="8"/>
      <c r="D42" s="19">
        <f>D41+D40+D39+D38</f>
        <v>8480.76923076923</v>
      </c>
      <c r="E42" s="19">
        <f>E41+E40+E39+E38</f>
        <v>8480.76923076923</v>
      </c>
      <c r="F42" s="19">
        <f>F41+F40+F39+F38</f>
        <v>8682.692307692307</v>
      </c>
      <c r="G42" s="20">
        <f t="shared" si="2"/>
        <v>25644.230769230766</v>
      </c>
      <c r="H42" s="5"/>
    </row>
    <row r="43" spans="2:8" ht="12.75">
      <c r="B43" s="8"/>
      <c r="D43" s="20"/>
      <c r="E43" s="20"/>
      <c r="F43" s="20"/>
      <c r="G43" s="20"/>
      <c r="H43" s="5"/>
    </row>
    <row r="44" spans="1:8" ht="12.75">
      <c r="A44" s="1" t="s">
        <v>26</v>
      </c>
      <c r="B44" s="8"/>
      <c r="D44" s="19">
        <v>0</v>
      </c>
      <c r="E44" s="19">
        <v>0</v>
      </c>
      <c r="F44" s="19">
        <v>0</v>
      </c>
      <c r="G44" s="20">
        <f t="shared" si="2"/>
        <v>0</v>
      </c>
      <c r="H44" s="5"/>
    </row>
    <row r="45" spans="1:8" ht="12.75">
      <c r="A45" s="1" t="s">
        <v>27</v>
      </c>
      <c r="B45" s="8"/>
      <c r="D45" s="19">
        <f>(D42)*0.11</f>
        <v>932.8846153846154</v>
      </c>
      <c r="E45" s="19">
        <f>(E42)*0.11</f>
        <v>932.8846153846154</v>
      </c>
      <c r="F45" s="19">
        <f>(F42)*0.145</f>
        <v>1258.9903846153843</v>
      </c>
      <c r="G45" s="19">
        <f>(G42)*0.11</f>
        <v>2820.8653846153843</v>
      </c>
      <c r="H45" s="5"/>
    </row>
    <row r="46" spans="1:8" ht="12.75">
      <c r="A46" s="1" t="s">
        <v>28</v>
      </c>
      <c r="B46" s="8"/>
      <c r="D46" s="19">
        <v>750</v>
      </c>
      <c r="E46" s="19">
        <v>750</v>
      </c>
      <c r="F46" s="19">
        <v>750</v>
      </c>
      <c r="G46" s="20">
        <f t="shared" si="2"/>
        <v>2250</v>
      </c>
      <c r="H46" s="5"/>
    </row>
    <row r="47" spans="1:8" ht="12.75">
      <c r="A47" s="1" t="s">
        <v>29</v>
      </c>
      <c r="B47" s="8"/>
      <c r="D47" s="19">
        <v>0</v>
      </c>
      <c r="E47" s="19">
        <v>0</v>
      </c>
      <c r="F47" s="19">
        <v>0</v>
      </c>
      <c r="G47" s="20">
        <f t="shared" si="2"/>
        <v>0</v>
      </c>
      <c r="H47" s="5"/>
    </row>
    <row r="48" spans="1:8" ht="12.75">
      <c r="A48" s="1" t="s">
        <v>30</v>
      </c>
      <c r="B48" s="8"/>
      <c r="D48" s="19">
        <f>D47+D46+D45+D44</f>
        <v>1682.8846153846152</v>
      </c>
      <c r="E48" s="19">
        <f>E47+E46+E45+E44</f>
        <v>1682.8846153846152</v>
      </c>
      <c r="F48" s="19">
        <f>F47+F46+F45+F44</f>
        <v>2008.9903846153843</v>
      </c>
      <c r="G48" s="20">
        <f t="shared" si="2"/>
        <v>5374.759615384615</v>
      </c>
      <c r="H48" s="5"/>
    </row>
    <row r="49" spans="2:8" ht="12.75">
      <c r="B49" s="8"/>
      <c r="D49" s="20"/>
      <c r="E49" s="20"/>
      <c r="F49" s="20"/>
      <c r="G49" s="20"/>
      <c r="H49" s="5"/>
    </row>
    <row r="50" spans="1:8" s="4" customFormat="1" ht="12.75">
      <c r="A50" s="3" t="s">
        <v>33</v>
      </c>
      <c r="B50" s="11"/>
      <c r="C50" s="11"/>
      <c r="D50" s="21">
        <f>D42+D48</f>
        <v>10163.653846153846</v>
      </c>
      <c r="E50" s="21">
        <f>E42+E48</f>
        <v>10163.653846153846</v>
      </c>
      <c r="F50" s="21">
        <f>F42+F48</f>
        <v>10691.682692307691</v>
      </c>
      <c r="G50" s="21">
        <f>G42+G48</f>
        <v>31018.990384615383</v>
      </c>
      <c r="H50" s="12"/>
    </row>
    <row r="51" spans="2:7" ht="12.75">
      <c r="B51" s="8"/>
      <c r="D51" s="20"/>
      <c r="E51" s="20"/>
      <c r="F51" s="20"/>
      <c r="G51" s="20"/>
    </row>
    <row r="52" spans="1:8" s="4" customFormat="1" ht="12.75">
      <c r="A52" s="4" t="s">
        <v>34</v>
      </c>
      <c r="B52" s="11"/>
      <c r="C52" s="11"/>
      <c r="D52" s="22">
        <f>D20+D35+D50</f>
        <v>10163.653846153846</v>
      </c>
      <c r="E52" s="22">
        <f>E20+E35+E50</f>
        <v>16314.48076923077</v>
      </c>
      <c r="F52" s="22">
        <f>F20+F35+F50</f>
        <v>65551.80346153845</v>
      </c>
      <c r="G52" s="22">
        <f>SUM(D52:F52)</f>
        <v>92029.93807692308</v>
      </c>
      <c r="H52" s="12"/>
    </row>
    <row r="53" ht="15">
      <c r="D53" s="14"/>
    </row>
    <row r="54" spans="6:8" ht="12.75">
      <c r="F54" s="4"/>
      <c r="G54" s="4"/>
      <c r="H54" s="4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SheetLayoutView="75" zoomScalePageLayoutView="0" workbookViewId="0" topLeftCell="A41">
      <selection activeCell="D56" sqref="D56"/>
    </sheetView>
  </sheetViews>
  <sheetFormatPr defaultColWidth="9.140625" defaultRowHeight="12.75"/>
  <cols>
    <col min="1" max="1" width="36.28125" style="0" customWidth="1"/>
    <col min="2" max="2" width="12.140625" style="0" bestFit="1" customWidth="1"/>
    <col min="3" max="3" width="12.421875" style="0" customWidth="1"/>
    <col min="4" max="5" width="12.421875" style="0" bestFit="1" customWidth="1"/>
    <col min="6" max="6" width="13.7109375" style="0" bestFit="1" customWidth="1"/>
  </cols>
  <sheetData>
    <row r="1" spans="1:6" ht="17.25">
      <c r="A1" s="44" t="s">
        <v>44</v>
      </c>
      <c r="B1" s="44"/>
      <c r="C1" s="44"/>
      <c r="D1" s="44"/>
      <c r="E1" s="44"/>
      <c r="F1" s="44"/>
    </row>
    <row r="2" spans="1:6" ht="17.25">
      <c r="A2" s="45" t="s">
        <v>83</v>
      </c>
      <c r="B2" s="45"/>
      <c r="C2" s="45"/>
      <c r="D2" s="45"/>
      <c r="E2" s="45"/>
      <c r="F2" s="45"/>
    </row>
    <row r="3" spans="1:6" ht="17.25">
      <c r="A3" s="45" t="s">
        <v>87</v>
      </c>
      <c r="B3" s="45"/>
      <c r="C3" s="45"/>
      <c r="D3" s="45"/>
      <c r="E3" s="45"/>
      <c r="F3" s="45"/>
    </row>
    <row r="4" spans="1:6" ht="17.25">
      <c r="A4" s="23"/>
      <c r="B4" s="23"/>
      <c r="C4" s="23"/>
      <c r="D4" s="23"/>
      <c r="E4" s="23"/>
      <c r="F4" s="23"/>
    </row>
    <row r="5" spans="1:6" s="13" customFormat="1" ht="15">
      <c r="A5"/>
      <c r="B5"/>
      <c r="C5"/>
      <c r="D5"/>
      <c r="E5"/>
      <c r="F5"/>
    </row>
    <row r="6" spans="1:6" s="13" customFormat="1" ht="15">
      <c r="A6" s="24"/>
      <c r="B6" s="24"/>
      <c r="C6" s="25" t="s">
        <v>45</v>
      </c>
      <c r="D6" s="25" t="s">
        <v>46</v>
      </c>
      <c r="E6" s="25" t="s">
        <v>47</v>
      </c>
      <c r="F6" s="25" t="s">
        <v>48</v>
      </c>
    </row>
    <row r="7" spans="1:6" s="13" customFormat="1" ht="15">
      <c r="A7"/>
      <c r="B7"/>
      <c r="C7"/>
      <c r="D7"/>
      <c r="E7"/>
      <c r="F7"/>
    </row>
    <row r="8" spans="1:6" s="13" customFormat="1" ht="15">
      <c r="A8" s="4" t="s">
        <v>49</v>
      </c>
      <c r="B8"/>
      <c r="C8"/>
      <c r="D8"/>
      <c r="E8"/>
      <c r="F8"/>
    </row>
    <row r="9" spans="1:6" s="13" customFormat="1" ht="15">
      <c r="A9"/>
      <c r="B9" t="s">
        <v>84</v>
      </c>
      <c r="C9"/>
      <c r="D9"/>
      <c r="E9" s="41">
        <v>15000</v>
      </c>
      <c r="F9"/>
    </row>
    <row r="10" spans="1:6" s="13" customFormat="1" ht="15">
      <c r="A10"/>
      <c r="B10"/>
      <c r="C10"/>
      <c r="D10"/>
      <c r="E10"/>
      <c r="F10"/>
    </row>
    <row r="11" spans="1:6" s="13" customFormat="1" ht="15">
      <c r="A11"/>
      <c r="B11"/>
      <c r="C11"/>
      <c r="D11"/>
      <c r="E11"/>
      <c r="F11"/>
    </row>
    <row r="12" spans="1:6" s="13" customFormat="1" ht="15">
      <c r="A12" s="4" t="s">
        <v>50</v>
      </c>
      <c r="B12"/>
      <c r="C12"/>
      <c r="D12"/>
      <c r="E12" s="26"/>
      <c r="F12"/>
    </row>
    <row r="13" spans="1:6" s="14" customFormat="1" ht="15">
      <c r="A13"/>
      <c r="B13" s="4" t="s">
        <v>51</v>
      </c>
      <c r="C13" s="26"/>
      <c r="D13" s="26"/>
      <c r="E13" s="27"/>
      <c r="F13"/>
    </row>
    <row r="14" spans="1:6" s="14" customFormat="1" ht="15">
      <c r="A14"/>
      <c r="B14" t="s">
        <v>52</v>
      </c>
      <c r="C14" s="26"/>
      <c r="D14" s="26"/>
      <c r="E14" s="27">
        <v>3040</v>
      </c>
      <c r="F14"/>
    </row>
    <row r="15" spans="1:6" s="13" customFormat="1" ht="15">
      <c r="A15"/>
      <c r="B15"/>
      <c r="C15" s="26"/>
      <c r="D15" s="26"/>
      <c r="E15" s="27"/>
      <c r="F15"/>
    </row>
    <row r="16" spans="1:6" s="13" customFormat="1" ht="15">
      <c r="A16"/>
      <c r="B16" t="s">
        <v>53</v>
      </c>
      <c r="C16" s="28"/>
      <c r="D16" s="28"/>
      <c r="E16" s="27">
        <v>3200</v>
      </c>
      <c r="F16" t="s">
        <v>54</v>
      </c>
    </row>
    <row r="17" spans="1:6" s="13" customFormat="1" ht="15">
      <c r="A17"/>
      <c r="B17"/>
      <c r="C17" s="26"/>
      <c r="D17" s="26"/>
      <c r="E17" s="27"/>
      <c r="F17"/>
    </row>
    <row r="18" spans="1:6" s="13" customFormat="1" ht="15">
      <c r="A18" s="4" t="s">
        <v>55</v>
      </c>
      <c r="B18"/>
      <c r="C18" s="26"/>
      <c r="D18" s="26"/>
      <c r="E18" s="27"/>
      <c r="F18"/>
    </row>
    <row r="19" spans="1:6" s="14" customFormat="1" ht="15">
      <c r="A19"/>
      <c r="B19"/>
      <c r="C19" s="26"/>
      <c r="D19" s="26"/>
      <c r="E19" s="27"/>
      <c r="F19"/>
    </row>
    <row r="20" spans="1:6" s="13" customFormat="1" ht="15">
      <c r="A20"/>
      <c r="B20" s="4" t="s">
        <v>56</v>
      </c>
      <c r="C20" s="28"/>
      <c r="D20" s="28"/>
      <c r="E20" s="27"/>
      <c r="F20"/>
    </row>
    <row r="21" spans="1:6" s="14" customFormat="1" ht="15">
      <c r="A21"/>
      <c r="B21" t="s">
        <v>57</v>
      </c>
      <c r="C21" s="28"/>
      <c r="D21" s="28"/>
      <c r="E21" s="27">
        <v>0</v>
      </c>
      <c r="F21"/>
    </row>
    <row r="22" spans="1:6" s="13" customFormat="1" ht="15">
      <c r="A22"/>
      <c r="B22" s="29" t="s">
        <v>86</v>
      </c>
      <c r="C22" s="28"/>
      <c r="D22" s="28"/>
      <c r="E22" s="27">
        <v>5500</v>
      </c>
      <c r="F22" t="s">
        <v>58</v>
      </c>
    </row>
    <row r="23" spans="1:6" s="13" customFormat="1" ht="15">
      <c r="A23"/>
      <c r="B23" t="s">
        <v>59</v>
      </c>
      <c r="C23" s="28"/>
      <c r="D23" s="28"/>
      <c r="E23" s="27">
        <v>4400</v>
      </c>
      <c r="F23"/>
    </row>
    <row r="24" spans="1:6" s="13" customFormat="1" ht="15">
      <c r="A24"/>
      <c r="B24"/>
      <c r="C24" s="28"/>
      <c r="D24" s="28"/>
      <c r="E24" s="27"/>
      <c r="F24"/>
    </row>
    <row r="25" spans="1:6" s="13" customFormat="1" ht="15">
      <c r="A25"/>
      <c r="B25"/>
      <c r="C25" s="26"/>
      <c r="D25" s="26"/>
      <c r="E25" s="27"/>
      <c r="F25"/>
    </row>
    <row r="26" spans="1:6" s="13" customFormat="1" ht="15">
      <c r="A26"/>
      <c r="B26" s="4"/>
      <c r="C26" s="26"/>
      <c r="D26" s="26"/>
      <c r="E26" s="27"/>
      <c r="F26"/>
    </row>
    <row r="27" spans="1:6" s="13" customFormat="1" ht="15">
      <c r="A27" s="4" t="s">
        <v>60</v>
      </c>
      <c r="B27"/>
      <c r="C27" s="26"/>
      <c r="D27" s="26"/>
      <c r="E27" s="27"/>
      <c r="F27"/>
    </row>
    <row r="28" spans="1:6" s="13" customFormat="1" ht="15">
      <c r="A28"/>
      <c r="B28"/>
      <c r="C28" s="26"/>
      <c r="D28" s="26"/>
      <c r="E28" s="27"/>
      <c r="F28"/>
    </row>
    <row r="29" spans="1:6" s="13" customFormat="1" ht="15">
      <c r="A29"/>
      <c r="B29" t="s">
        <v>40</v>
      </c>
      <c r="C29" s="26"/>
      <c r="D29" s="26"/>
      <c r="E29" s="27">
        <v>2400</v>
      </c>
      <c r="F29"/>
    </row>
    <row r="30" spans="2:5" ht="12.75">
      <c r="B30" t="s">
        <v>61</v>
      </c>
      <c r="C30" s="26"/>
      <c r="D30" s="26"/>
      <c r="E30" s="27">
        <v>250</v>
      </c>
    </row>
    <row r="31" spans="2:5" ht="12.75">
      <c r="B31" s="30" t="s">
        <v>85</v>
      </c>
      <c r="C31" s="26"/>
      <c r="D31" s="26"/>
      <c r="E31" s="27">
        <v>1000</v>
      </c>
    </row>
    <row r="32" spans="2:6" ht="12.75">
      <c r="B32" s="30" t="s">
        <v>62</v>
      </c>
      <c r="C32" s="26" t="s">
        <v>63</v>
      </c>
      <c r="D32" s="26"/>
      <c r="E32" s="27">
        <v>1500</v>
      </c>
      <c r="F32" t="s">
        <v>64</v>
      </c>
    </row>
    <row r="33" spans="3:5" ht="12.75">
      <c r="C33" s="26"/>
      <c r="D33" s="26"/>
      <c r="E33" s="27"/>
    </row>
    <row r="34" spans="2:5" ht="12.75">
      <c r="B34" t="s">
        <v>65</v>
      </c>
      <c r="C34" s="28"/>
      <c r="D34" s="28"/>
      <c r="E34" s="27">
        <v>1000</v>
      </c>
    </row>
    <row r="35" spans="2:5" ht="12.75">
      <c r="B35" t="s">
        <v>66</v>
      </c>
      <c r="C35" s="28"/>
      <c r="D35" s="28"/>
      <c r="E35" s="27"/>
    </row>
    <row r="36" spans="3:5" ht="12.75">
      <c r="C36" s="28"/>
      <c r="D36" s="28"/>
      <c r="E36" s="27"/>
    </row>
    <row r="37" spans="2:5" ht="12.75">
      <c r="B37" t="s">
        <v>67</v>
      </c>
      <c r="C37" s="28"/>
      <c r="D37" s="28"/>
      <c r="E37" s="27">
        <v>1500</v>
      </c>
    </row>
    <row r="38" spans="3:5" ht="12.75">
      <c r="C38" s="28"/>
      <c r="D38" s="28"/>
      <c r="E38" s="27"/>
    </row>
    <row r="39" spans="3:5" ht="12.75">
      <c r="C39" s="28"/>
      <c r="D39" s="28"/>
      <c r="E39" s="27"/>
    </row>
    <row r="40" spans="3:5" ht="12.75">
      <c r="C40" s="28"/>
      <c r="D40" s="28"/>
      <c r="E40" s="27"/>
    </row>
    <row r="41" spans="1:5" ht="12.75">
      <c r="A41" s="4" t="s">
        <v>68</v>
      </c>
      <c r="C41" s="26"/>
      <c r="D41" s="26"/>
      <c r="E41" s="27"/>
    </row>
    <row r="42" spans="1:5" ht="12.75">
      <c r="A42" s="4"/>
      <c r="B42" t="s">
        <v>69</v>
      </c>
      <c r="C42" s="28"/>
      <c r="D42" s="28"/>
      <c r="E42" s="27">
        <v>8500</v>
      </c>
    </row>
    <row r="43" spans="2:5" ht="12.75">
      <c r="B43" s="4"/>
      <c r="C43" s="28"/>
      <c r="D43" s="28"/>
      <c r="E43" s="27">
        <v>8500</v>
      </c>
    </row>
    <row r="44" spans="2:6" ht="12.75">
      <c r="B44" t="s">
        <v>70</v>
      </c>
      <c r="C44" s="28"/>
      <c r="D44" s="28"/>
      <c r="E44" s="27">
        <v>14000</v>
      </c>
      <c r="F44" t="s">
        <v>71</v>
      </c>
    </row>
    <row r="45" spans="3:6" ht="12.75">
      <c r="C45" s="26"/>
      <c r="D45" s="26"/>
      <c r="E45" s="27"/>
      <c r="F45" t="s">
        <v>72</v>
      </c>
    </row>
    <row r="46" spans="1:6" ht="12.75">
      <c r="A46" s="31"/>
      <c r="B46" s="31"/>
      <c r="C46" s="32"/>
      <c r="D46" s="32"/>
      <c r="E46" s="33"/>
      <c r="F46" s="31"/>
    </row>
    <row r="47" spans="1:6" ht="12.75">
      <c r="A47" s="34" t="s">
        <v>73</v>
      </c>
      <c r="B47" s="35"/>
      <c r="C47" s="36"/>
      <c r="D47" s="36"/>
      <c r="E47" s="37">
        <f>SUM(E9:E46)</f>
        <v>69790</v>
      </c>
      <c r="F47" s="38"/>
    </row>
    <row r="48" spans="3:5" ht="12.75">
      <c r="C48" s="26"/>
      <c r="D48" s="26"/>
      <c r="E48" s="27"/>
    </row>
    <row r="49" spans="1:5" ht="12.75">
      <c r="A49" s="4" t="s">
        <v>74</v>
      </c>
      <c r="C49" s="26"/>
      <c r="D49" s="26"/>
      <c r="E49" s="27"/>
    </row>
    <row r="65" s="15" customFormat="1" ht="12.75"/>
    <row r="70" spans="1:6" ht="15">
      <c r="A70" s="13"/>
      <c r="B70" s="13"/>
      <c r="C70" s="17"/>
      <c r="D70" s="17"/>
      <c r="E70" s="17"/>
      <c r="F70" s="16"/>
    </row>
    <row r="71" spans="1:6" ht="15">
      <c r="A71" s="13"/>
      <c r="B71" s="13"/>
      <c r="C71" s="17"/>
      <c r="D71" s="17"/>
      <c r="E71" s="17"/>
      <c r="F71" s="16"/>
    </row>
    <row r="72" spans="1:6" ht="15">
      <c r="A72" s="17"/>
      <c r="B72" s="17"/>
      <c r="C72" s="17"/>
      <c r="D72" s="17"/>
      <c r="E72" s="18"/>
      <c r="F72" s="16"/>
    </row>
    <row r="73" spans="1:6" ht="15">
      <c r="A73" s="17"/>
      <c r="B73" s="17"/>
      <c r="C73" s="18"/>
      <c r="D73" s="18"/>
      <c r="E73" s="17"/>
      <c r="F73" s="17"/>
    </row>
    <row r="74" spans="3:4" ht="15">
      <c r="C74" s="17"/>
      <c r="D74" s="17"/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0.75" bottom="0.75" header="0.25" footer="0.25"/>
  <pageSetup horizontalDpi="600" verticalDpi="600" orientation="portrait" scale="80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5.140625" style="0" bestFit="1" customWidth="1"/>
  </cols>
  <sheetData>
    <row r="2" spans="1:4" ht="12.75">
      <c r="A2" s="46" t="s">
        <v>75</v>
      </c>
      <c r="B2" s="46"/>
      <c r="C2" s="46"/>
      <c r="D2" s="46"/>
    </row>
    <row r="3" spans="1:4" ht="12.75">
      <c r="A3" s="46" t="s">
        <v>87</v>
      </c>
      <c r="B3" s="46"/>
      <c r="C3" s="46"/>
      <c r="D3" s="46"/>
    </row>
    <row r="6" spans="1:4" ht="12.75">
      <c r="A6" t="s">
        <v>76</v>
      </c>
      <c r="D6" s="39">
        <f>'Preopening Labor'!G52</f>
        <v>92029.93807692308</v>
      </c>
    </row>
    <row r="7" ht="12.75">
      <c r="D7" s="39"/>
    </row>
    <row r="8" spans="1:4" ht="12.75">
      <c r="A8" t="s">
        <v>82</v>
      </c>
      <c r="D8" s="39">
        <v>17500</v>
      </c>
    </row>
    <row r="10" spans="1:4" ht="12.75">
      <c r="A10" t="s">
        <v>77</v>
      </c>
      <c r="D10">
        <f>'Preopening Marketing'!E47</f>
        <v>69790</v>
      </c>
    </row>
    <row r="12" spans="1:4" ht="12.75">
      <c r="A12" t="s">
        <v>81</v>
      </c>
      <c r="D12">
        <v>28000</v>
      </c>
    </row>
    <row r="14" spans="1:4" ht="12.75">
      <c r="A14" t="s">
        <v>78</v>
      </c>
      <c r="D14">
        <v>7500</v>
      </c>
    </row>
    <row r="16" spans="1:4" ht="12.75">
      <c r="A16" t="s">
        <v>79</v>
      </c>
      <c r="D16">
        <v>50000</v>
      </c>
    </row>
    <row r="19" spans="2:4" ht="12.75">
      <c r="B19" t="s">
        <v>80</v>
      </c>
      <c r="D19" s="39">
        <f>SUM(D6:D16)</f>
        <v>264819.9380769231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scross</dc:creator>
  <cp:keywords/>
  <dc:description/>
  <cp:lastModifiedBy>Mike Marshall</cp:lastModifiedBy>
  <cp:lastPrinted>2020-10-27T16:47:42Z</cp:lastPrinted>
  <dcterms:created xsi:type="dcterms:W3CDTF">2005-03-14T14:52:40Z</dcterms:created>
  <dcterms:modified xsi:type="dcterms:W3CDTF">2020-10-27T16:48:11Z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">
    <vt:lpwstr>36681200.0000000</vt:lpwstr>
  </property>
</Properties>
</file>